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fcmv.sharepoint.com/sites/FileServer/Shared Documents/Credit/Product and Application/MAP scheme with IFAD/Templates/Dhanduveri Manfaa adhi DNLP/"/>
    </mc:Choice>
  </mc:AlternateContent>
  <xr:revisionPtr revIDLastSave="51" documentId="13_ncr:1_{AF3DFF5E-7E69-44E3-8883-3A9CCB2D12A2}" xr6:coauthVersionLast="47" xr6:coauthVersionMax="47" xr10:uidLastSave="{5A7D5522-0122-4472-A2A9-78ECD2BA3987}"/>
  <bookViews>
    <workbookView xWindow="-120" yWindow="-120" windowWidth="29040" windowHeight="15840" xr2:uid="{00000000-000D-0000-FFFF-FFFF00000000}"/>
  </bookViews>
  <sheets>
    <sheet name="Sheet1 (3)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3" l="1"/>
  <c r="K12" i="3"/>
  <c r="K13" i="3"/>
  <c r="K14" i="3"/>
  <c r="K15" i="3"/>
  <c r="K16" i="3"/>
  <c r="K3" i="3"/>
  <c r="G18" i="3"/>
  <c r="G17" i="3"/>
  <c r="G12" i="3"/>
  <c r="G11" i="3"/>
  <c r="D11" i="3" s="1"/>
  <c r="G10" i="3"/>
  <c r="G9" i="3"/>
  <c r="G8" i="3"/>
  <c r="G7" i="3"/>
  <c r="G6" i="3"/>
  <c r="D6" i="3" s="1"/>
  <c r="G5" i="3"/>
  <c r="G4" i="3"/>
  <c r="G3" i="3"/>
  <c r="G2" i="3"/>
  <c r="D17" i="3"/>
  <c r="D9" i="3"/>
  <c r="D8" i="3"/>
  <c r="D7" i="3"/>
  <c r="M2" i="3"/>
  <c r="K2" i="3"/>
  <c r="B6" i="3" l="1"/>
  <c r="B7" i="3"/>
  <c r="B8" i="3"/>
  <c r="B9" i="3"/>
  <c r="B11" i="3"/>
  <c r="B17" i="3"/>
  <c r="M17" i="3" l="1"/>
  <c r="J17" i="3" s="1"/>
  <c r="I17" i="3" s="1"/>
  <c r="M13" i="3"/>
  <c r="J13" i="3" s="1"/>
  <c r="I13" i="3" s="1"/>
  <c r="G13" i="3" s="1"/>
  <c r="M18" i="3"/>
  <c r="K18" i="3" s="1"/>
  <c r="J18" i="3" s="1"/>
  <c r="I18" i="3" s="1"/>
  <c r="M16" i="3"/>
  <c r="J16" i="3" s="1"/>
  <c r="I16" i="3" s="1"/>
  <c r="G16" i="3" s="1"/>
  <c r="M15" i="3"/>
  <c r="J15" i="3" s="1"/>
  <c r="I15" i="3" s="1"/>
  <c r="G15" i="3" s="1"/>
  <c r="M14" i="3"/>
  <c r="J14" i="3" s="1"/>
  <c r="I14" i="3" s="1"/>
  <c r="G14" i="3" s="1"/>
  <c r="M12" i="3"/>
  <c r="I12" i="3"/>
  <c r="M11" i="3"/>
  <c r="J11" i="3" s="1"/>
  <c r="I11" i="3" s="1"/>
  <c r="M10" i="3"/>
  <c r="I10" i="3"/>
  <c r="M9" i="3"/>
  <c r="J9" i="3"/>
  <c r="I9" i="3" s="1"/>
  <c r="M8" i="3"/>
  <c r="J8" i="3" s="1"/>
  <c r="I8" i="3" s="1"/>
  <c r="M7" i="3"/>
  <c r="J7" i="3"/>
  <c r="I7" i="3" s="1"/>
  <c r="M6" i="3"/>
  <c r="J6" i="3" s="1"/>
  <c r="I6" i="3" s="1"/>
  <c r="M5" i="3"/>
  <c r="K5" i="3" s="1"/>
  <c r="J5" i="3" s="1"/>
  <c r="I5" i="3" s="1"/>
  <c r="M4" i="3"/>
  <c r="K4" i="3" s="1"/>
  <c r="J4" i="3" s="1"/>
  <c r="I4" i="3" s="1"/>
  <c r="M3" i="3"/>
  <c r="J3" i="3" s="1"/>
  <c r="I3" i="3" s="1"/>
  <c r="D14" i="3" l="1"/>
  <c r="B14" i="3" s="1"/>
  <c r="D4" i="3"/>
  <c r="B4" i="3" s="1"/>
  <c r="D16" i="3"/>
  <c r="B16" i="3" s="1"/>
  <c r="D5" i="3"/>
  <c r="B5" i="3" s="1"/>
  <c r="D18" i="3"/>
  <c r="B18" i="3" s="1"/>
  <c r="D12" i="3"/>
  <c r="B12" i="3" s="1"/>
  <c r="D3" i="3"/>
  <c r="B3" i="3" s="1"/>
  <c r="D15" i="3"/>
  <c r="B15" i="3" s="1"/>
  <c r="D10" i="3"/>
  <c r="B10" i="3" s="1"/>
  <c r="D13" i="3"/>
  <c r="B13" i="3" s="1"/>
  <c r="J2" i="3"/>
  <c r="I2" i="3" s="1"/>
  <c r="D2" i="3" s="1"/>
  <c r="B2" i="3" l="1"/>
</calcChain>
</file>

<file path=xl/sharedStrings.xml><?xml version="1.0" encoding="utf-8"?>
<sst xmlns="http://schemas.openxmlformats.org/spreadsheetml/2006/main" count="73" uniqueCount="70">
  <si>
    <t>ދެވަނަ އަހަރު ލިބޭނެކަމަށް ލަފާކުރާ އާމްދަނީ</t>
  </si>
  <si>
    <t>ފުރަތަމަ އަހަރު ލިބޭނެ ކަމަށް ލަފާ ކުރާ އާމްދަނީ (ރުފިޔާ)</t>
  </si>
  <si>
    <t>އަހަރަކު ހެއްދޭނެ ކްރޮޕް ސައިކަލްގެ އަދަދު</t>
  </si>
  <si>
    <t>ކްރޮޕް ސައިކަލްއަކުން ލިބޭނެކަމށް ލަފާ ކުރާ އާމްދަނީ (ރުފިޔާއިން)</t>
  </si>
  <si>
    <t>ވިއްކޭނެކަމަށް ލަފާކުރާ ރޭޓް (ރުފިޔާއިން)</t>
  </si>
  <si>
    <t>ކްރޮޕްގެ އުމުރު (ހަފްތާ)</t>
  </si>
  <si>
    <t>ކަނޑަން ފެށުމަށްފަހު ހަފްތާއަކު ލިބޭނެކަމަށް އަންދާޒާކުރާ މިންވަރު (ކިލޯ) ގެއްލުމުގެ ބައި އުނިކުރުމަށްފަހު</t>
  </si>
  <si>
    <t>ކަނޑަމުން ގެންދެވޭނެ މުއްދަތު (ހަފްތާއިން)</t>
  </si>
  <si>
    <t>ޖުމްލަ ލިބޭނެ މިންވަރު (ކިލޯއިން) ގެއްލުމުގެ ބައި އުނިކުރުމަށްފަހު</t>
  </si>
  <si>
    <t xml:space="preserve">ކޮރޮޕް ސައިކަލްއިން ޖުމްލަ ލިބޭނެ މިންވަރު (ކިލޯއިން) </t>
  </si>
  <si>
    <t>ކަނޑަން ފެށުމަށްފަހު ހަފްތާއަކު ލިބޭނެކަމަށް އަންދާޒާކުރާ މިންވަރު (ކިލޯ)</t>
  </si>
  <si>
    <t>ކަނޑަން ފެށޭނެ މުއްދަތު (ހަފްތާއިން)</t>
  </si>
  <si>
    <t>ގަހުގެ އަދަދު</t>
  </si>
  <si>
    <t>ގަސް އިންދާ ދުރުމިން</t>
  </si>
  <si>
    <t>ތަނުގެ އަކަފޫޓް</t>
  </si>
  <si>
    <t>ތަނުގެ ބޮޑުމިން ފޫޓުން</t>
  </si>
  <si>
    <t>ގަހުގެ ނަށް</t>
  </si>
  <si>
    <t>#</t>
  </si>
  <si>
    <t>8'x8'</t>
  </si>
  <si>
    <t>50x50</t>
  </si>
  <si>
    <t>ބަރަބޯ</t>
  </si>
  <si>
    <t>8'x10'</t>
  </si>
  <si>
    <t>ފަތްކެޔޮ</t>
  </si>
  <si>
    <t>10'x10'</t>
  </si>
  <si>
    <t>ކަރާ</t>
  </si>
  <si>
    <t>ފަޅޯ</t>
  </si>
  <si>
    <t>3'×3'</t>
  </si>
  <si>
    <t>ދަނޑިއަލުވި</t>
  </si>
  <si>
    <t>6"×6"</t>
  </si>
  <si>
    <t>ކައްޓަލަ</t>
  </si>
  <si>
    <t>1'×1'</t>
  </si>
  <si>
    <t>ޒުވާރި</t>
  </si>
  <si>
    <t>10"×10"</t>
  </si>
  <si>
    <t>ދޮނަޅަ</t>
  </si>
  <si>
    <t>1'×2'</t>
  </si>
  <si>
    <t>ކިއުކަމްބަރ(ހައިޑްރޮޕޯނިކްސް)</t>
  </si>
  <si>
    <t>8" × 2 '</t>
  </si>
  <si>
    <t>ލެޓިއުސް(ހައިޑްރޮޕޯނިކްސް)</t>
  </si>
  <si>
    <t>މެލަން(ހައިޑްރޮޕޯނިކްސް)</t>
  </si>
  <si>
    <t>10"x(2'+2')</t>
  </si>
  <si>
    <t>ބީންސް</t>
  </si>
  <si>
    <t>4'×6'</t>
  </si>
  <si>
    <t>ބަށި</t>
  </si>
  <si>
    <t>2'x (2'+3')</t>
  </si>
  <si>
    <t>ޓޮމާޓޯ</t>
  </si>
  <si>
    <t>4'×3'</t>
  </si>
  <si>
    <t>ކެޕްސިކަމް</t>
  </si>
  <si>
    <t>1.5'×(3+3)</t>
  </si>
  <si>
    <t xml:space="preserve"> ކެބޭޖް</t>
  </si>
  <si>
    <t>ބަޓަނަޓް</t>
  </si>
  <si>
    <t>ނޯޓު</t>
  </si>
  <si>
    <t xml:space="preserve">ފަތްކެޔޮ ލިބޭނެ ކަމަށް އަންދާޒާކޮށްފައި އެވަނީ ގަހަކުން މަހަކު 20 ކިލޯގެ މަގުން </t>
  </si>
  <si>
    <t>ފަޅޯ ލިބޭނެ ކަމަށް އަންދާޒާކޮށްފައި އެވަނީ ގަހަކުން މަހަކު 16 ކިލޯގެ މަގުން</t>
  </si>
  <si>
    <t>ކަރާ ލިބޭނެ ކަމަށް އަންދާޒާކޮށްފައި އެވަނީ ވެލަކުން ކްރޮޕް ސައިކަލްއެއްގައި 8.7  ކިލޯގެ މަގުން، ކޮންމެ ވަޅެއްގައި 6 ވެޔޮ އިންދޭނެކަމަށް ބަލައިގެން</t>
  </si>
  <si>
    <t>ބަޓަނަޓް ލިބޭނެ ކަމަށް އަންދާޒާކޮށްފައި އެވަނީ ވެލަކުން ކްރޮޕް ސައިކަލްއެއްގައި  2.4 ކިލޯގެ މަގުން، ކޮންމެ ވަޅެއްގައި 8 ވެޔޮ އިންދޭނެކަމަށް ބަލައިގެން</t>
  </si>
  <si>
    <t>ބަރަބޯ ލިބޭނެ ކަމަށް އަންދާޒާކޮށްފައި އެވަނީ ކްރޮޕް ސައިކަލްއެއްގައި ވެލަކުން 5 ކިލޯގެ މަގުން، ކޮންމެ ވަޅެއްގައި 6 ވެޔޮ އިންދޭނެކަމަށް ބަލައިގެން</t>
  </si>
  <si>
    <t xml:space="preserve">ބަށި ލިބޭނެ ކަމަށް އަންދާޒާކޮށްފައި އެވަނީ ކްރޮޕް ސައިކަލްއެއްގައި ގަހަކުން މަހަކު 12 ކިލޯގެ މަގުން </t>
  </si>
  <si>
    <t>ބީންސް ލިބޭނެ ކަމަށް އަންދާޒާކޮށްފައި އެވަނީ ކްރޮޕް ސައިކަލްއެއްގައި ގަހަކުން 0.5 ކިލޯގެ މަގުން (ބީންސް އިންދާނީ '2' ފުޅާމިނުގެ ބެޑުތަކުގައި،  ދެބަރިދޭތެރޭގައި '1، 2 ގަސްދޭތެރޭގައި "10 ,  ދެބެޑު ދޭތެރެއިން '2 ދޫކުރަން ޖެހޭނެ)</t>
  </si>
  <si>
    <t>ކެބެޖް ލިބޭނެ ކަމަށް އަންދާޒާކޮށްފައި އެވަނީ ކްރޮޕް ސައިކަލްއެއްގައި ގަހަކުން 1 ކިލޯގެ މަގުން ( ކެބެޖު އިންދާނީ '3 ފުޅާމިނުގެ ބެޑުތަކުގައި، ދެބަރިދޭތެރޭގައި '2، ދެގަސްދޭތެރޭގައި ''18، ދެބެޑު ދޭތެރޭ '3 ދޫކުރަންޖެހޭނެ)</t>
  </si>
  <si>
    <t>ކިޔުކަންބާ ލިބޭނެ ކަމަށް ލަފާކޮށްފައިއެވަނީ ކްރޮޕް ސައިކަލްއެއްގައި ގަހަކުން  2.67 ކިލޯގެ މަގުން، ކިޔުކަންބާ ގަހުގެ އަދަދު ކަމަށްބަލާފައިއެވަނީ ހޮޅި ސިސްޓަމްގައި ދެގަސްދޭތެރޭ ފޫޓެއްގެ ދުރުމިނުގައި ކޮންމެ އަކަފޫޓެއްގައި 0.222 ގަސް އިންދޭނެކަމަށް</t>
  </si>
  <si>
    <t xml:space="preserve"> </t>
  </si>
  <si>
    <t>މެލަން ލިބޭނެ ކަމަށް ލަފާކޮށްފައިއެވަނީ ކްރޮޕް ސައިކަލްއެއްގައި ގަހަކުން  1.67 ކިލޯގެ މަގުން، މެލަން ގަހުގެ އަދަދު ކަމަށްބަލާފައިއެވަނީ ހޮޅި ސިސްޓަމްގައި ދެގަސްދޭތެރޭ ފޫޓެއްގެ ދުރުމިނުގައި ކޮންމެ އަކަފޫޓެއްގައި 0.222 ގަސް އިންދޭނެކަމަށް</t>
  </si>
  <si>
    <t>ލެޓިއުސް ލިބޭނެކަމަށް ބަލާފައިއެވަނީ  ކްރޮޕް ސައިކަލްއެއްގައި ގަހަކުން 0.235 ކިލޯގެ މަގުން، ލެޓިއުސް ގަހުގެ އަދަދުކަމަށް ބަލާފައިއެވަނީ ހޮޅި ސިސްޓަމްގައޮ ދެ ގަސްދޭތެރޭގައި "8 ދުރުމިނުގައި، ކޮންމެ އަކަފޫޓެއްގައި 0.47222 ގަސް އިންދޭނެކަމަށް</t>
  </si>
  <si>
    <t xml:space="preserve">ދަނޑިއަލުވި ލިބޭނެ ކަމަށް އަންދާޒާކޮށްފައި އެވަނީ ގަހަކުން 5 ކިލޯގެ މަގުން </t>
  </si>
  <si>
    <t>ކައްޓަލަ ލިބޭނެ ކަމަށް އަންދާޒާކޮށްފައި އެވަނީ ކޮންމެ އަކަފޫޓަކުން 0.35 ކިލޯގެ މަގުން</t>
  </si>
  <si>
    <t xml:space="preserve">ޒުވާރި ލިބޭނެ ކަމަށް އަންދާޒާކޮށްފައި އެވަނީ ގަހަކުން 0.4 ކިލޯގެ މަގުން </t>
  </si>
  <si>
    <t xml:space="preserve">ދޮނަޅަ ލިބޭނެ ކަމަށް އަންދާޒާކޮށްފައި އެވަނީ އަކަފޫޓަކުން 0.027 ކިލޯގެ މަގުން </t>
  </si>
  <si>
    <t>ޓޮމާޓޯ ލިބޭނެ ކަމަށް އަންދާޒާކޮށްފައި އެވަނީ ކްރޮޕް ސައިކަލްއެއްގައި ގަހަކުން 4  ކިލޯގެ މަގުން (ޓޮމާޓޯ އިންދާނީ '3' ފުޅާމިނުގެ ބެޑުތަކުގައި،  ދެބަރިދޭތެރޭގައި '2، 2 ގަސްދޭތެރޭގައި'2،  ދެބެޑު ދޭތެރެއިން '2 ދޫކުރަން ޖެހޭނެ)</t>
  </si>
  <si>
    <t xml:space="preserve">ކެޕްސިކަމް ލިބޭނެ ކަމަށް އަންދާޒާކޮށްފައި އެވަނީ ކްރޮޕް ސައިކަލްއެއްގައި ގަހަކުން 5.8 ކިލޯގެ މަގުން </t>
  </si>
  <si>
    <t>ހައިޑްރޮޕޯނިކްސް ބާވަތްތަށްފިޔަވާ، ކޮންމެ ބާވަތެއް އިންދާ ދަނޑެއްގައި 25 އަކަފޫޓު ވަޅެއް ބެހެއްޓުމުގެ ޖާގައަށްވާނީ ކަނޑައެޅިފައި (މިގޮތުން ގަސްތަކުގެ އަދަދު ޑިރައިވްކުރި ފޯމިއުލާގައިވާނީ 2500 އަކަފޫޓުން 25 އަކަފޫޓު ވާނީ އުނިކުރެވިފައި)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</si>
</sst>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Faruma"/>
    </font>
    <font>
      <sz val="10"/>
      <color theme="1"/>
      <name val="Calibri"/>
      <family val="2"/>
      <scheme val="minor"/>
    </font>
    <font>
      <b/>
      <sz val="10"/>
      <color theme="1"/>
      <name val="Faruma"/>
    </font>
    <font>
      <sz val="11"/>
      <color theme="1"/>
      <name val="Faruma"/>
      <family val="3"/>
    </font>
    <font>
      <b/>
      <sz val="10"/>
      <color theme="1"/>
      <name val="Faruma"/>
      <family val="3"/>
    </font>
    <font>
      <b/>
      <u/>
      <sz val="11"/>
      <color theme="1"/>
      <name val="Farum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/>
    <xf numFmtId="164" fontId="4" fillId="0" borderId="0" xfId="1" applyNumberFormat="1" applyFont="1" applyFill="1" applyAlignment="1"/>
    <xf numFmtId="0" fontId="3" fillId="0" borderId="0" xfId="0" applyFont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164" fontId="4" fillId="2" borderId="0" xfId="1" applyNumberFormat="1" applyFont="1" applyFill="1" applyAlignment="1"/>
    <xf numFmtId="0" fontId="6" fillId="0" borderId="3" xfId="0" applyFont="1" applyBorder="1" applyAlignment="1">
      <alignment vertical="center" wrapText="1"/>
    </xf>
    <xf numFmtId="43" fontId="0" fillId="0" borderId="3" xfId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3" fontId="0" fillId="0" borderId="3" xfId="1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 vertical="center"/>
    </xf>
    <xf numFmtId="1" fontId="4" fillId="3" borderId="4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" fontId="0" fillId="3" borderId="0" xfId="0" applyNumberFormat="1" applyFill="1" applyAlignment="1">
      <alignment horizontal="center"/>
    </xf>
    <xf numFmtId="165" fontId="4" fillId="3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5" fontId="4" fillId="3" borderId="3" xfId="0" applyNumberFormat="1" applyFont="1" applyFill="1" applyBorder="1" applyAlignment="1">
      <alignment horizontal="center" vertical="center"/>
    </xf>
    <xf numFmtId="43" fontId="0" fillId="3" borderId="3" xfId="1" applyFont="1" applyFill="1" applyBorder="1" applyAlignment="1">
      <alignment horizontal="center"/>
    </xf>
    <xf numFmtId="0" fontId="8" fillId="0" borderId="0" xfId="0" applyFont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2"/>
  <sheetViews>
    <sheetView showGridLines="0" tabSelected="1" topLeftCell="D1" zoomScale="115" zoomScaleNormal="115" workbookViewId="0">
      <selection activeCell="G14" sqref="G14"/>
    </sheetView>
  </sheetViews>
  <sheetFormatPr defaultColWidth="8.42578125" defaultRowHeight="15"/>
  <cols>
    <col min="1" max="1" width="10.140625" hidden="1" customWidth="1"/>
    <col min="2" max="2" width="15.140625" hidden="1" customWidth="1"/>
    <col min="3" max="3" width="8.42578125" hidden="1" customWidth="1"/>
    <col min="4" max="4" width="11.5703125" bestFit="1" customWidth="1"/>
    <col min="5" max="5" width="10.5703125" customWidth="1"/>
    <col min="6" max="16" width="15.42578125" customWidth="1"/>
    <col min="17" max="17" width="22.28515625" customWidth="1"/>
  </cols>
  <sheetData>
    <row r="1" spans="1:18" s="13" customFormat="1" ht="142.5" customHeight="1" thickBot="1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1" t="s">
        <v>5</v>
      </c>
      <c r="G1" s="21" t="s">
        <v>6</v>
      </c>
      <c r="H1" s="11" t="s">
        <v>7</v>
      </c>
      <c r="I1" s="20" t="s">
        <v>8</v>
      </c>
      <c r="J1" s="22" t="s">
        <v>9</v>
      </c>
      <c r="K1" s="12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</row>
    <row r="2" spans="1:18" ht="19.5" thickTop="1">
      <c r="A2" s="16"/>
      <c r="B2" s="16">
        <f>D2*365</f>
        <v>3811113.28125</v>
      </c>
      <c r="C2" s="17">
        <v>3</v>
      </c>
      <c r="D2" s="32">
        <f>IFERROR((E2*G2)*4,0)</f>
        <v>10441.40625</v>
      </c>
      <c r="E2" s="17">
        <v>10</v>
      </c>
      <c r="F2" s="1">
        <v>12</v>
      </c>
      <c r="G2" s="30">
        <f>IFERROR(I2/H2,0)</f>
        <v>261.03515625</v>
      </c>
      <c r="H2" s="1">
        <v>4</v>
      </c>
      <c r="I2" s="30">
        <f>J2*0.9</f>
        <v>1044.140625</v>
      </c>
      <c r="J2" s="31">
        <f>K2*H2</f>
        <v>1160.15625</v>
      </c>
      <c r="K2" s="28">
        <f>(M2*5)/4</f>
        <v>290.0390625</v>
      </c>
      <c r="L2" s="1">
        <v>8</v>
      </c>
      <c r="M2" s="24">
        <f>((2500-25)/(8*8))*6</f>
        <v>232.03125</v>
      </c>
      <c r="N2" s="1" t="s">
        <v>18</v>
      </c>
      <c r="O2" s="2">
        <v>2500</v>
      </c>
      <c r="P2" s="1" t="s">
        <v>19</v>
      </c>
      <c r="Q2" s="3" t="s">
        <v>20</v>
      </c>
      <c r="R2" s="4">
        <v>1</v>
      </c>
    </row>
    <row r="3" spans="1:18" ht="18.75">
      <c r="A3" s="16"/>
      <c r="B3" s="16">
        <f t="shared" ref="B3:B18" si="0">D3*365</f>
        <v>0</v>
      </c>
      <c r="C3" s="17"/>
      <c r="D3" s="32">
        <f t="shared" ref="D3:D18" si="1">IFERROR((E3*G3)*4,0)</f>
        <v>0</v>
      </c>
      <c r="E3" s="17"/>
      <c r="F3" s="2"/>
      <c r="G3" s="30">
        <f t="shared" ref="G3:G18" si="2">IFERROR(I3/H3,0)</f>
        <v>0</v>
      </c>
      <c r="H3" s="2"/>
      <c r="I3" s="30">
        <f>J3*0.9</f>
        <v>0</v>
      </c>
      <c r="J3" s="28">
        <f>K3*H3</f>
        <v>0</v>
      </c>
      <c r="K3" s="28">
        <f>(M3*20)/4</f>
        <v>-1.5625</v>
      </c>
      <c r="L3" s="2"/>
      <c r="M3" s="24">
        <f>(O3-25)/(8*10)</f>
        <v>-0.3125</v>
      </c>
      <c r="N3" s="2" t="s">
        <v>21</v>
      </c>
      <c r="O3" s="2"/>
      <c r="P3" s="2"/>
      <c r="Q3" s="5" t="s">
        <v>22</v>
      </c>
      <c r="R3" s="6">
        <v>2</v>
      </c>
    </row>
    <row r="4" spans="1:18" ht="18.75">
      <c r="A4" s="17"/>
      <c r="B4" s="16">
        <f t="shared" si="0"/>
        <v>0</v>
      </c>
      <c r="C4" s="17"/>
      <c r="D4" s="32">
        <f t="shared" si="1"/>
        <v>0</v>
      </c>
      <c r="E4" s="17"/>
      <c r="F4" s="1"/>
      <c r="G4" s="30">
        <f t="shared" si="2"/>
        <v>0</v>
      </c>
      <c r="H4" s="1"/>
      <c r="I4" s="30">
        <f>J4*0.8</f>
        <v>0</v>
      </c>
      <c r="J4" s="31">
        <f>K4*H4</f>
        <v>0</v>
      </c>
      <c r="K4" s="28">
        <f>(M4*8.7)/3</f>
        <v>-4.3499999999999996</v>
      </c>
      <c r="L4" s="1"/>
      <c r="M4" s="24">
        <f>((O4-25)/(10*10)*6)</f>
        <v>-1.5</v>
      </c>
      <c r="N4" s="1" t="s">
        <v>23</v>
      </c>
      <c r="O4" s="2"/>
      <c r="P4" s="1"/>
      <c r="Q4" s="3" t="s">
        <v>24</v>
      </c>
      <c r="R4" s="4">
        <v>3</v>
      </c>
    </row>
    <row r="5" spans="1:18" ht="18.75">
      <c r="A5" s="17"/>
      <c r="B5" s="16">
        <f t="shared" si="0"/>
        <v>0</v>
      </c>
      <c r="C5" s="17"/>
      <c r="D5" s="32">
        <f t="shared" si="1"/>
        <v>0</v>
      </c>
      <c r="E5" s="17"/>
      <c r="F5" s="1"/>
      <c r="G5" s="30">
        <f t="shared" si="2"/>
        <v>0</v>
      </c>
      <c r="H5" s="1"/>
      <c r="I5" s="30">
        <f t="shared" ref="I5" si="3">J5*0.7</f>
        <v>0</v>
      </c>
      <c r="J5" s="24">
        <f>K5*H5</f>
        <v>0</v>
      </c>
      <c r="K5" s="28">
        <f>(M5*16)/4</f>
        <v>-1.25</v>
      </c>
      <c r="L5" s="1"/>
      <c r="M5" s="25">
        <f>((O5-25)/(8*10))</f>
        <v>-0.3125</v>
      </c>
      <c r="N5" s="2" t="s">
        <v>21</v>
      </c>
      <c r="O5" s="2"/>
      <c r="P5" s="1"/>
      <c r="Q5" s="3" t="s">
        <v>25</v>
      </c>
      <c r="R5" s="6">
        <v>4</v>
      </c>
    </row>
    <row r="6" spans="1:18" ht="18.75">
      <c r="A6" s="17"/>
      <c r="B6" s="16">
        <f t="shared" si="0"/>
        <v>0</v>
      </c>
      <c r="C6" s="17"/>
      <c r="D6" s="32">
        <f t="shared" si="1"/>
        <v>0</v>
      </c>
      <c r="E6" s="17"/>
      <c r="F6" s="1"/>
      <c r="G6" s="30">
        <f t="shared" si="2"/>
        <v>0</v>
      </c>
      <c r="H6" s="1"/>
      <c r="I6" s="30">
        <f>J6*1</f>
        <v>-13.888888888888889</v>
      </c>
      <c r="J6" s="26">
        <f>M6*5</f>
        <v>-13.888888888888889</v>
      </c>
      <c r="K6" s="26"/>
      <c r="L6" s="1"/>
      <c r="M6" s="24">
        <f>(O6-25)/(3*3)</f>
        <v>-2.7777777777777777</v>
      </c>
      <c r="N6" s="1" t="s">
        <v>26</v>
      </c>
      <c r="O6" s="2"/>
      <c r="P6" s="1"/>
      <c r="Q6" s="3" t="s">
        <v>27</v>
      </c>
      <c r="R6" s="4">
        <v>5</v>
      </c>
    </row>
    <row r="7" spans="1:18" ht="18.75">
      <c r="A7" s="17"/>
      <c r="B7" s="16">
        <f t="shared" si="0"/>
        <v>0</v>
      </c>
      <c r="C7" s="17"/>
      <c r="D7" s="32">
        <f t="shared" si="1"/>
        <v>0</v>
      </c>
      <c r="E7" s="17"/>
      <c r="F7" s="1"/>
      <c r="G7" s="30">
        <f t="shared" si="2"/>
        <v>0</v>
      </c>
      <c r="H7" s="1"/>
      <c r="I7" s="30">
        <f t="shared" ref="I7:I9" si="4">J7*1</f>
        <v>-8.75</v>
      </c>
      <c r="J7" s="26">
        <f>(O7-25)*0.35</f>
        <v>-8.75</v>
      </c>
      <c r="K7" s="26"/>
      <c r="L7" s="1"/>
      <c r="M7" s="26">
        <f>(O7-25)/(0.5*0.5)</f>
        <v>-100</v>
      </c>
      <c r="N7" s="1" t="s">
        <v>28</v>
      </c>
      <c r="O7" s="2"/>
      <c r="P7" s="1"/>
      <c r="Q7" s="3" t="s">
        <v>29</v>
      </c>
      <c r="R7" s="6">
        <v>6</v>
      </c>
    </row>
    <row r="8" spans="1:18" ht="18.75">
      <c r="A8" s="17"/>
      <c r="B8" s="23">
        <f t="shared" si="0"/>
        <v>0</v>
      </c>
      <c r="C8" s="17"/>
      <c r="D8" s="32">
        <f t="shared" si="1"/>
        <v>0</v>
      </c>
      <c r="E8" s="17"/>
      <c r="F8" s="1"/>
      <c r="G8" s="30">
        <f t="shared" si="2"/>
        <v>0</v>
      </c>
      <c r="H8" s="1"/>
      <c r="I8" s="30">
        <f t="shared" si="4"/>
        <v>-10</v>
      </c>
      <c r="J8" s="26">
        <f>M8*0.4</f>
        <v>-10</v>
      </c>
      <c r="K8" s="26"/>
      <c r="L8" s="1"/>
      <c r="M8" s="26">
        <f>(O8-25)/(1*1)</f>
        <v>-25</v>
      </c>
      <c r="N8" s="1" t="s">
        <v>30</v>
      </c>
      <c r="O8" s="2"/>
      <c r="P8" s="1"/>
      <c r="Q8" s="3" t="s">
        <v>31</v>
      </c>
      <c r="R8" s="4">
        <v>7</v>
      </c>
    </row>
    <row r="9" spans="1:18" ht="18.75">
      <c r="A9" s="17"/>
      <c r="B9" s="23">
        <f t="shared" si="0"/>
        <v>0</v>
      </c>
      <c r="C9" s="17"/>
      <c r="D9" s="32">
        <f t="shared" si="1"/>
        <v>0</v>
      </c>
      <c r="E9" s="17"/>
      <c r="F9" s="1"/>
      <c r="G9" s="30">
        <f t="shared" si="2"/>
        <v>0</v>
      </c>
      <c r="H9" s="1"/>
      <c r="I9" s="30">
        <f t="shared" si="4"/>
        <v>-0.67500000000000004</v>
      </c>
      <c r="J9" s="31">
        <f>(O9-25)*0.027</f>
        <v>-0.67500000000000004</v>
      </c>
      <c r="K9" s="26"/>
      <c r="L9" s="1"/>
      <c r="M9" s="24">
        <f>(O9-25)/(0.833*0.833)</f>
        <v>-36.028817289220612</v>
      </c>
      <c r="N9" s="1" t="s">
        <v>32</v>
      </c>
      <c r="O9" s="2"/>
      <c r="P9" s="1"/>
      <c r="Q9" s="3" t="s">
        <v>33</v>
      </c>
      <c r="R9" s="6">
        <v>8</v>
      </c>
    </row>
    <row r="10" spans="1:18" ht="18.75">
      <c r="A10" s="17"/>
      <c r="B10" s="23">
        <f t="shared" si="0"/>
        <v>0</v>
      </c>
      <c r="C10" s="17"/>
      <c r="D10" s="32">
        <f t="shared" si="1"/>
        <v>0</v>
      </c>
      <c r="E10" s="17"/>
      <c r="F10" s="1"/>
      <c r="G10" s="30">
        <f t="shared" si="2"/>
        <v>0</v>
      </c>
      <c r="H10" s="1"/>
      <c r="I10" s="30">
        <f t="shared" ref="I10:I15" si="5">J10*0.7</f>
        <v>44.8</v>
      </c>
      <c r="J10" s="26">
        <v>64</v>
      </c>
      <c r="K10" s="28">
        <f>(M10*2.67)/8</f>
        <v>0</v>
      </c>
      <c r="L10" s="1"/>
      <c r="M10" s="24">
        <f>O10*0.222</f>
        <v>0</v>
      </c>
      <c r="N10" s="1" t="s">
        <v>34</v>
      </c>
      <c r="O10" s="1"/>
      <c r="P10" s="1"/>
      <c r="Q10" s="3" t="s">
        <v>35</v>
      </c>
      <c r="R10" s="4">
        <v>9</v>
      </c>
    </row>
    <row r="11" spans="1:18" ht="18.75">
      <c r="A11" s="17"/>
      <c r="B11" s="23">
        <f t="shared" si="0"/>
        <v>0</v>
      </c>
      <c r="C11" s="17"/>
      <c r="D11" s="32">
        <f t="shared" si="1"/>
        <v>0</v>
      </c>
      <c r="E11" s="17"/>
      <c r="F11" s="1"/>
      <c r="G11" s="30">
        <f t="shared" si="2"/>
        <v>0</v>
      </c>
      <c r="H11" s="1"/>
      <c r="I11" s="30">
        <f t="shared" si="5"/>
        <v>0</v>
      </c>
      <c r="J11" s="24">
        <f>M11*0.235</f>
        <v>0</v>
      </c>
      <c r="K11" s="26"/>
      <c r="L11" s="1"/>
      <c r="M11" s="24">
        <f>O11*0.47222</f>
        <v>0</v>
      </c>
      <c r="N11" s="1" t="s">
        <v>36</v>
      </c>
      <c r="O11" s="1"/>
      <c r="P11" s="1"/>
      <c r="Q11" s="3" t="s">
        <v>37</v>
      </c>
      <c r="R11" s="6">
        <v>10</v>
      </c>
    </row>
    <row r="12" spans="1:18" ht="18.75">
      <c r="A12" s="17"/>
      <c r="B12" s="23">
        <f t="shared" si="0"/>
        <v>0</v>
      </c>
      <c r="C12" s="17"/>
      <c r="D12" s="32">
        <f t="shared" si="1"/>
        <v>0</v>
      </c>
      <c r="E12" s="17"/>
      <c r="F12" s="1"/>
      <c r="G12" s="30">
        <f t="shared" si="2"/>
        <v>0</v>
      </c>
      <c r="H12" s="1"/>
      <c r="I12" s="30">
        <f t="shared" si="5"/>
        <v>28</v>
      </c>
      <c r="J12" s="26">
        <v>40</v>
      </c>
      <c r="K12" s="28">
        <f>(M12*1.67)/10</f>
        <v>0</v>
      </c>
      <c r="L12" s="1"/>
      <c r="M12" s="24">
        <f>O12*0.222</f>
        <v>0</v>
      </c>
      <c r="N12" s="1" t="s">
        <v>34</v>
      </c>
      <c r="O12" s="1"/>
      <c r="P12" s="1"/>
      <c r="Q12" s="3" t="s">
        <v>38</v>
      </c>
      <c r="R12" s="4">
        <v>11</v>
      </c>
    </row>
    <row r="13" spans="1:18" ht="18.75">
      <c r="A13" s="17"/>
      <c r="B13" s="23">
        <f t="shared" si="0"/>
        <v>0</v>
      </c>
      <c r="C13" s="17"/>
      <c r="D13" s="32">
        <f t="shared" si="1"/>
        <v>0</v>
      </c>
      <c r="E13" s="17"/>
      <c r="F13" s="1"/>
      <c r="G13" s="30">
        <f t="shared" si="2"/>
        <v>0</v>
      </c>
      <c r="H13" s="1"/>
      <c r="I13" s="30">
        <f t="shared" si="5"/>
        <v>0</v>
      </c>
      <c r="J13" s="31">
        <f t="shared" ref="J13:J16" si="6">K13*H13</f>
        <v>0</v>
      </c>
      <c r="K13" s="28">
        <f>(M13*0.5)/3</f>
        <v>-1.2500005000002001</v>
      </c>
      <c r="L13" s="1"/>
      <c r="M13" s="27">
        <f>(O13-25)/((2+2)*0.833333)</f>
        <v>-7.5000030000012003</v>
      </c>
      <c r="N13" s="1" t="s">
        <v>39</v>
      </c>
      <c r="O13" s="2"/>
      <c r="P13" s="1"/>
      <c r="Q13" s="3" t="s">
        <v>40</v>
      </c>
      <c r="R13" s="6">
        <v>12</v>
      </c>
    </row>
    <row r="14" spans="1:18" ht="18.75">
      <c r="A14" s="17"/>
      <c r="B14" s="23">
        <f t="shared" si="0"/>
        <v>0</v>
      </c>
      <c r="C14" s="17"/>
      <c r="D14" s="32">
        <f t="shared" si="1"/>
        <v>0</v>
      </c>
      <c r="E14" s="17"/>
      <c r="F14" s="1"/>
      <c r="G14" s="30">
        <f t="shared" si="2"/>
        <v>0</v>
      </c>
      <c r="H14" s="1"/>
      <c r="I14" s="30">
        <f t="shared" si="5"/>
        <v>0</v>
      </c>
      <c r="J14" s="26">
        <f t="shared" si="6"/>
        <v>0</v>
      </c>
      <c r="K14" s="28">
        <f>(M14*12)/12</f>
        <v>-1.0416666666666667</v>
      </c>
      <c r="L14" s="1"/>
      <c r="M14" s="24">
        <f>(O14-25)/(4*6)</f>
        <v>-1.0416666666666667</v>
      </c>
      <c r="N14" s="1" t="s">
        <v>41</v>
      </c>
      <c r="O14" s="2"/>
      <c r="P14" s="1"/>
      <c r="Q14" s="3" t="s">
        <v>42</v>
      </c>
      <c r="R14" s="4">
        <v>13</v>
      </c>
    </row>
    <row r="15" spans="1:18" ht="18.75">
      <c r="A15" s="17"/>
      <c r="B15" s="23">
        <f t="shared" si="0"/>
        <v>0</v>
      </c>
      <c r="C15" s="17"/>
      <c r="D15" s="32">
        <f t="shared" si="1"/>
        <v>0</v>
      </c>
      <c r="E15" s="17"/>
      <c r="F15" s="1"/>
      <c r="G15" s="30">
        <f t="shared" si="2"/>
        <v>0</v>
      </c>
      <c r="H15" s="1"/>
      <c r="I15" s="30">
        <f t="shared" si="5"/>
        <v>0</v>
      </c>
      <c r="J15" s="26">
        <f t="shared" si="6"/>
        <v>0</v>
      </c>
      <c r="K15" s="28">
        <f>(M15*4)/8</f>
        <v>-1.25</v>
      </c>
      <c r="L15" s="1"/>
      <c r="M15" s="27">
        <f>(O15-25)/((2+3)*2)</f>
        <v>-2.5</v>
      </c>
      <c r="N15" s="1" t="s">
        <v>43</v>
      </c>
      <c r="O15" s="2"/>
      <c r="P15" s="1"/>
      <c r="Q15" s="3" t="s">
        <v>44</v>
      </c>
      <c r="R15" s="6">
        <v>14</v>
      </c>
    </row>
    <row r="16" spans="1:18" ht="18.75">
      <c r="A16" s="17"/>
      <c r="B16" s="23">
        <f t="shared" si="0"/>
        <v>0</v>
      </c>
      <c r="C16" s="17"/>
      <c r="D16" s="32">
        <f t="shared" si="1"/>
        <v>0</v>
      </c>
      <c r="E16" s="17"/>
      <c r="F16" s="1"/>
      <c r="G16" s="30">
        <f t="shared" si="2"/>
        <v>0</v>
      </c>
      <c r="H16" s="1"/>
      <c r="I16" s="30">
        <f>J16*0.7</f>
        <v>0</v>
      </c>
      <c r="J16" s="26">
        <f t="shared" si="6"/>
        <v>0</v>
      </c>
      <c r="K16" s="28">
        <f>(M16*5.8)/16</f>
        <v>-0.75520833333333337</v>
      </c>
      <c r="L16" s="1"/>
      <c r="M16" s="24">
        <f>(O16-25)/(4*3)</f>
        <v>-2.0833333333333335</v>
      </c>
      <c r="N16" s="1" t="s">
        <v>45</v>
      </c>
      <c r="O16" s="2"/>
      <c r="P16" s="1"/>
      <c r="Q16" s="3" t="s">
        <v>46</v>
      </c>
      <c r="R16" s="4">
        <v>15</v>
      </c>
    </row>
    <row r="17" spans="1:18" ht="18.75">
      <c r="A17" s="17"/>
      <c r="B17" s="16">
        <f t="shared" si="0"/>
        <v>0</v>
      </c>
      <c r="C17" s="17"/>
      <c r="D17" s="32">
        <f t="shared" si="1"/>
        <v>0</v>
      </c>
      <c r="E17" s="17"/>
      <c r="F17" s="1"/>
      <c r="G17" s="30">
        <f t="shared" si="2"/>
        <v>0</v>
      </c>
      <c r="H17" s="1"/>
      <c r="I17" s="30">
        <f>J17*0.7</f>
        <v>-1.9444444444444442</v>
      </c>
      <c r="J17" s="26">
        <f>M17*1</f>
        <v>-2.7777777777777777</v>
      </c>
      <c r="K17" s="28"/>
      <c r="L17" s="1"/>
      <c r="M17" s="27">
        <f>(O17-25)/((3+3)*1.5)</f>
        <v>-2.7777777777777777</v>
      </c>
      <c r="N17" s="1" t="s">
        <v>47</v>
      </c>
      <c r="O17" s="2"/>
      <c r="P17" s="1"/>
      <c r="Q17" s="3" t="s">
        <v>48</v>
      </c>
      <c r="R17" s="6">
        <v>16</v>
      </c>
    </row>
    <row r="18" spans="1:18" ht="18.75">
      <c r="A18" s="18"/>
      <c r="B18" s="16">
        <f t="shared" si="0"/>
        <v>0</v>
      </c>
      <c r="C18" s="18"/>
      <c r="D18" s="32">
        <f t="shared" si="1"/>
        <v>0</v>
      </c>
      <c r="E18" s="17"/>
      <c r="F18" s="1"/>
      <c r="G18" s="30">
        <f t="shared" si="2"/>
        <v>0</v>
      </c>
      <c r="H18" s="1"/>
      <c r="I18" s="30">
        <f>J18*0.9</f>
        <v>0</v>
      </c>
      <c r="J18" s="26">
        <f t="shared" ref="J18" si="7">K18*H18</f>
        <v>0</v>
      </c>
      <c r="K18" s="29">
        <f>(M18*2.4)/3</f>
        <v>-2.5</v>
      </c>
      <c r="L18" s="1"/>
      <c r="M18" s="24">
        <f>((O18-25)/(8*8)*8)</f>
        <v>-3.125</v>
      </c>
      <c r="N18" s="1" t="s">
        <v>18</v>
      </c>
      <c r="O18" s="2"/>
      <c r="P18" s="1"/>
      <c r="Q18" s="3" t="s">
        <v>49</v>
      </c>
      <c r="R18" s="4">
        <v>17</v>
      </c>
    </row>
    <row r="19" spans="1:18">
      <c r="A19" s="19"/>
      <c r="B19" s="19"/>
      <c r="C19" s="19"/>
      <c r="D19" s="19"/>
      <c r="E19" s="19"/>
      <c r="F19" s="7"/>
      <c r="G19" s="8"/>
      <c r="H19" s="7"/>
      <c r="I19" s="8"/>
      <c r="J19" s="7"/>
      <c r="K19" s="7"/>
      <c r="L19" s="7"/>
      <c r="M19" s="7"/>
      <c r="N19" s="7"/>
      <c r="O19" s="7"/>
      <c r="P19" s="7"/>
      <c r="Q19" s="7"/>
      <c r="R19" s="7"/>
    </row>
    <row r="20" spans="1:18" ht="21">
      <c r="A20" s="19"/>
      <c r="B20" s="19"/>
      <c r="C20" s="19"/>
      <c r="D20" s="19"/>
      <c r="E20" s="19"/>
      <c r="F20" s="7"/>
      <c r="G20" s="8"/>
      <c r="H20" s="7"/>
      <c r="I20" s="8"/>
      <c r="J20" s="7"/>
      <c r="K20" s="7"/>
      <c r="L20" s="7"/>
      <c r="M20" s="7"/>
      <c r="N20" s="7"/>
      <c r="O20" s="7"/>
      <c r="P20" s="7"/>
      <c r="Q20" s="7"/>
      <c r="R20" s="33" t="s">
        <v>50</v>
      </c>
    </row>
    <row r="21" spans="1:18" ht="18.75">
      <c r="A21" s="19"/>
      <c r="B21" s="19"/>
      <c r="C21" s="19"/>
      <c r="D21" s="19"/>
      <c r="E21" s="19"/>
      <c r="F21" s="7"/>
      <c r="G21" s="8"/>
      <c r="H21" s="7"/>
      <c r="I21" s="8"/>
      <c r="J21" s="7"/>
      <c r="K21" s="7"/>
      <c r="L21" s="7"/>
      <c r="M21" s="7"/>
      <c r="N21" s="7"/>
      <c r="O21" s="7"/>
      <c r="P21" s="7"/>
      <c r="Q21" s="7"/>
      <c r="R21" s="9" t="s">
        <v>51</v>
      </c>
    </row>
    <row r="22" spans="1:18" ht="18.75">
      <c r="A22" s="19"/>
      <c r="B22" s="19"/>
      <c r="C22" s="19"/>
      <c r="D22" s="19"/>
      <c r="E22" s="19"/>
      <c r="F22" s="7"/>
      <c r="G22" s="14"/>
      <c r="H22" s="7"/>
      <c r="I22" s="8"/>
      <c r="J22" s="7"/>
      <c r="K22" s="7"/>
      <c r="L22" s="7"/>
      <c r="M22" s="7"/>
      <c r="N22" s="7"/>
      <c r="O22" s="7"/>
      <c r="P22" s="7"/>
      <c r="Q22" s="7"/>
      <c r="R22" s="9" t="s">
        <v>52</v>
      </c>
    </row>
    <row r="23" spans="1:18" ht="18.75">
      <c r="A23" s="19"/>
      <c r="B23" s="19"/>
      <c r="C23" s="19"/>
      <c r="D23" s="19"/>
      <c r="E23" s="19"/>
      <c r="F23" s="7"/>
      <c r="G23" s="8"/>
      <c r="H23" s="7"/>
      <c r="I23" s="8"/>
      <c r="J23" s="7"/>
      <c r="K23" s="7"/>
      <c r="L23" s="7"/>
      <c r="M23" s="7"/>
      <c r="N23" s="7"/>
      <c r="O23" s="7"/>
      <c r="P23" s="7"/>
      <c r="Q23" s="7"/>
      <c r="R23" s="9" t="s">
        <v>53</v>
      </c>
    </row>
    <row r="24" spans="1:18" ht="18.75">
      <c r="A24" s="19"/>
      <c r="B24" s="19"/>
      <c r="C24" s="19"/>
      <c r="D24" s="19"/>
      <c r="E24" s="19"/>
      <c r="F24" s="7"/>
      <c r="G24" s="8"/>
      <c r="H24" s="7"/>
      <c r="I24" s="8"/>
      <c r="J24" s="7"/>
      <c r="K24" s="7"/>
      <c r="L24" s="7"/>
      <c r="M24" s="7"/>
      <c r="N24" s="7"/>
      <c r="O24" s="7"/>
      <c r="P24" s="7"/>
      <c r="Q24" s="7"/>
      <c r="R24" s="10" t="s">
        <v>54</v>
      </c>
    </row>
    <row r="25" spans="1:18" ht="18.75">
      <c r="A25" s="19"/>
      <c r="B25" s="19"/>
      <c r="C25" s="19"/>
      <c r="D25" s="19"/>
      <c r="E25" s="19"/>
      <c r="F25" s="7"/>
      <c r="G25" s="8"/>
      <c r="H25" s="7"/>
      <c r="I25" s="8"/>
      <c r="J25" s="7"/>
      <c r="K25" s="7"/>
      <c r="L25" s="7"/>
      <c r="M25" s="7"/>
      <c r="N25" s="7"/>
      <c r="O25" s="7"/>
      <c r="P25" s="7"/>
      <c r="Q25" s="7"/>
      <c r="R25" s="10" t="s">
        <v>55</v>
      </c>
    </row>
    <row r="26" spans="1:18" ht="18.75">
      <c r="A26" s="19"/>
      <c r="B26" s="19"/>
      <c r="C26" s="19"/>
      <c r="D26" s="19"/>
      <c r="E26" s="19"/>
      <c r="F26" s="7"/>
      <c r="G26" s="8"/>
      <c r="H26" s="7"/>
      <c r="I26" s="8"/>
      <c r="J26" s="7"/>
      <c r="K26" s="7"/>
      <c r="L26" s="7"/>
      <c r="M26" s="7"/>
      <c r="N26" s="7"/>
      <c r="O26" s="7"/>
      <c r="P26" s="7"/>
      <c r="Q26" s="7"/>
      <c r="R26" s="10" t="s">
        <v>56</v>
      </c>
    </row>
    <row r="27" spans="1:18" ht="18.75">
      <c r="F27" s="7"/>
      <c r="G27" s="8"/>
      <c r="H27" s="7"/>
      <c r="I27" s="8"/>
      <c r="J27" s="7"/>
      <c r="K27" s="7"/>
      <c r="L27" s="7"/>
      <c r="M27" s="7"/>
      <c r="N27" s="7"/>
      <c r="O27" s="7"/>
      <c r="P27" s="7"/>
      <c r="Q27" s="7"/>
      <c r="R27" s="10" t="s">
        <v>57</v>
      </c>
    </row>
    <row r="28" spans="1:18" ht="18.75">
      <c r="F28" s="7"/>
      <c r="G28" s="8"/>
      <c r="H28" s="7"/>
      <c r="I28" s="8"/>
      <c r="J28" s="7"/>
      <c r="K28" s="7"/>
      <c r="L28" s="7"/>
      <c r="M28" s="7"/>
      <c r="N28" s="7"/>
      <c r="O28" s="7"/>
      <c r="P28" s="7"/>
      <c r="Q28" s="7"/>
      <c r="R28" s="10" t="s">
        <v>58</v>
      </c>
    </row>
    <row r="29" spans="1:18" ht="18.75">
      <c r="F29" s="7"/>
      <c r="G29" s="8"/>
      <c r="H29" s="7"/>
      <c r="I29" s="8"/>
      <c r="J29" s="7"/>
      <c r="K29" s="7"/>
      <c r="L29" s="7"/>
      <c r="M29" s="7"/>
      <c r="N29" s="7"/>
      <c r="P29" s="7"/>
      <c r="Q29" s="7"/>
      <c r="R29" s="10" t="s">
        <v>59</v>
      </c>
    </row>
    <row r="30" spans="1:18" ht="18.75">
      <c r="F30" s="7"/>
      <c r="G30" s="8"/>
      <c r="H30" s="7"/>
      <c r="I30" s="8"/>
      <c r="J30" s="7"/>
      <c r="K30" s="7"/>
      <c r="L30" s="7"/>
      <c r="M30" s="7"/>
      <c r="N30" s="7"/>
      <c r="O30" t="s">
        <v>60</v>
      </c>
      <c r="P30" s="7"/>
      <c r="Q30" s="7"/>
      <c r="R30" s="10" t="s">
        <v>61</v>
      </c>
    </row>
    <row r="31" spans="1:18" ht="18.75">
      <c r="F31" s="7"/>
      <c r="G31" s="8"/>
      <c r="H31" s="7"/>
      <c r="I31" s="8"/>
      <c r="J31" s="7"/>
      <c r="K31" s="7"/>
      <c r="L31" s="7"/>
      <c r="M31" s="7"/>
      <c r="N31" s="7"/>
      <c r="P31" s="7"/>
      <c r="Q31" s="7"/>
      <c r="R31" s="9" t="s">
        <v>62</v>
      </c>
    </row>
    <row r="32" spans="1:18" ht="18.75">
      <c r="F32" s="7"/>
      <c r="G32" s="8"/>
      <c r="H32" s="7"/>
      <c r="I32" s="8"/>
      <c r="J32" s="7"/>
      <c r="K32" s="7"/>
      <c r="L32" s="7"/>
      <c r="M32" s="7"/>
      <c r="N32" s="7"/>
      <c r="O32" s="7"/>
      <c r="P32" s="7"/>
      <c r="Q32" s="7"/>
      <c r="R32" s="9" t="s">
        <v>63</v>
      </c>
    </row>
    <row r="33" spans="6:18" ht="18.75">
      <c r="F33" s="7"/>
      <c r="G33" s="8"/>
      <c r="H33" s="7"/>
      <c r="I33" s="8"/>
      <c r="J33" s="7"/>
      <c r="K33" s="7"/>
      <c r="N33" s="7"/>
      <c r="O33" s="7"/>
      <c r="P33" s="7"/>
      <c r="Q33" s="7"/>
      <c r="R33" s="10" t="s">
        <v>64</v>
      </c>
    </row>
    <row r="34" spans="6:18" ht="18.75">
      <c r="F34" s="7"/>
      <c r="G34" s="8"/>
      <c r="H34" s="7"/>
      <c r="I34" s="8"/>
      <c r="J34" s="7"/>
      <c r="K34" s="7"/>
      <c r="N34" s="7"/>
      <c r="O34" s="7"/>
      <c r="P34" s="7"/>
      <c r="Q34" s="7"/>
      <c r="R34" s="10" t="s">
        <v>65</v>
      </c>
    </row>
    <row r="35" spans="6:18" ht="18.75">
      <c r="F35" s="7"/>
      <c r="G35" s="8"/>
      <c r="H35" s="7"/>
      <c r="I35" s="8"/>
      <c r="J35" s="7"/>
      <c r="K35" s="7"/>
      <c r="N35" s="7"/>
      <c r="O35" s="7"/>
      <c r="P35" s="7"/>
      <c r="Q35" s="7"/>
      <c r="R35" s="10" t="s">
        <v>66</v>
      </c>
    </row>
    <row r="36" spans="6:18" ht="18.75">
      <c r="F36" s="7"/>
      <c r="G36" s="8"/>
      <c r="H36" s="7"/>
      <c r="I36" s="8"/>
      <c r="J36" s="7"/>
      <c r="K36" s="7"/>
      <c r="N36" s="7"/>
      <c r="O36" s="7"/>
      <c r="P36" s="7"/>
      <c r="Q36" s="7"/>
      <c r="R36" s="10" t="s">
        <v>67</v>
      </c>
    </row>
    <row r="37" spans="6:18" ht="18.75">
      <c r="F37" s="7"/>
      <c r="G37" s="8"/>
      <c r="H37" s="7"/>
      <c r="I37" s="8"/>
      <c r="J37" s="7"/>
      <c r="K37" s="7"/>
      <c r="L37" s="7"/>
      <c r="M37" s="7"/>
      <c r="N37" s="7"/>
      <c r="O37" s="7"/>
      <c r="P37" s="7"/>
      <c r="Q37" s="7"/>
      <c r="R37" s="10" t="s">
        <v>68</v>
      </c>
    </row>
    <row r="38" spans="6:18" ht="18.75">
      <c r="O38" s="7"/>
      <c r="P38" s="7"/>
      <c r="Q38" s="7"/>
      <c r="R38" s="10" t="s">
        <v>69</v>
      </c>
    </row>
    <row r="39" spans="6:18">
      <c r="L39" s="7"/>
      <c r="M39" s="7"/>
    </row>
    <row r="40" spans="6:18">
      <c r="L40" s="7"/>
      <c r="M40" s="7"/>
    </row>
    <row r="41" spans="6:18">
      <c r="L41" s="7"/>
      <c r="M41" s="7"/>
    </row>
    <row r="42" spans="6:18">
      <c r="L42" s="7"/>
      <c r="M42" s="7"/>
    </row>
  </sheetData>
  <pageMargins left="0.7" right="0.7" top="0.75" bottom="0.75" header="0.3" footer="0.3"/>
  <pageSetup orientation="portrait" horizontalDpi="4294967292" r:id="rId1"/>
  <ignoredErrors>
    <ignoredError sqref="J17 M1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ca91460-e25a-4e16-ae7b-82dd8090e3ae" xsi:nil="true"/>
    <lcf76f155ced4ddcb4097134ff3c332f xmlns="ac3fb3e3-a907-43f0-bfd3-de3bdbdd4cdc">
      <Terms xmlns="http://schemas.microsoft.com/office/infopath/2007/PartnerControls"/>
    </lcf76f155ced4ddcb4097134ff3c332f>
    <_Flow_SignoffStatus xmlns="ac3fb3e3-a907-43f0-bfd3-de3bdbdd4cdc" xsi:nil="true"/>
    <_dlc_DocId xmlns="2ca91460-e25a-4e16-ae7b-82dd8090e3ae">NXNY7HK67DDQ-557697648-648977</_dlc_DocId>
    <_dlc_DocIdUrl xmlns="2ca91460-e25a-4e16-ae7b-82dd8090e3ae">
      <Url>https://sdfcmv.sharepoint.com/sites/FileServer/_layouts/15/DocIdRedir.aspx?ID=NXNY7HK67DDQ-557697648-648977</Url>
      <Description>NXNY7HK67DDQ-557697648-648977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5D0F1E6C387C49B7B63257B04CB069" ma:contentTypeVersion="19" ma:contentTypeDescription="Create a new document." ma:contentTypeScope="" ma:versionID="ff4bb2ac0a4ad3aaf915ac02a8fd74fe">
  <xsd:schema xmlns:xsd="http://www.w3.org/2001/XMLSchema" xmlns:xs="http://www.w3.org/2001/XMLSchema" xmlns:p="http://schemas.microsoft.com/office/2006/metadata/properties" xmlns:ns2="2ca91460-e25a-4e16-ae7b-82dd8090e3ae" xmlns:ns3="ac3fb3e3-a907-43f0-bfd3-de3bdbdd4cdc" targetNamespace="http://schemas.microsoft.com/office/2006/metadata/properties" ma:root="true" ma:fieldsID="b4bc1524b4309e3974e4fe93e40a65c0" ns2:_="" ns3:_="">
    <xsd:import namespace="2ca91460-e25a-4e16-ae7b-82dd8090e3ae"/>
    <xsd:import namespace="ac3fb3e3-a907-43f0-bfd3-de3bdbdd4cd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2:_dlc_DocId" minOccurs="0"/>
                <xsd:element ref="ns2:_dlc_DocIdUrl" minOccurs="0"/>
                <xsd:element ref="ns2:_dlc_DocIdPersistId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_Flow_SignoffStatu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91460-e25a-4e16-ae7b-82dd8090e3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baa70111-8d0f-446e-a2f4-9e47c3170518}" ma:internalName="TaxCatchAll" ma:showField="CatchAllData" ma:web="2ca91460-e25a-4e16-ae7b-82dd8090e3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fb3e3-a907-43f0-bfd3-de3bdbdd4c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927b0f66-4110-4188-acba-59fa3212cd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8CD2C0-4822-4C9E-A1CB-2FCD23F4126D}"/>
</file>

<file path=customXml/itemProps2.xml><?xml version="1.0" encoding="utf-8"?>
<ds:datastoreItem xmlns:ds="http://schemas.openxmlformats.org/officeDocument/2006/customXml" ds:itemID="{933AE4CF-80B0-4C64-84A0-E6A914AA0E8A}"/>
</file>

<file path=customXml/itemProps3.xml><?xml version="1.0" encoding="utf-8"?>
<ds:datastoreItem xmlns:ds="http://schemas.openxmlformats.org/officeDocument/2006/customXml" ds:itemID="{97FC6B0B-36A9-4DE2-AE72-85496FD6F46E}"/>
</file>

<file path=customXml/itemProps4.xml><?xml version="1.0" encoding="utf-8"?>
<ds:datastoreItem xmlns:ds="http://schemas.openxmlformats.org/officeDocument/2006/customXml" ds:itemID="{A6C03A5E-3662-4F6E-8B96-1728C758B5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LocalUser</dc:creator>
  <cp:keywords/>
  <dc:description/>
  <cp:lastModifiedBy>Aminath Muha</cp:lastModifiedBy>
  <cp:revision/>
  <dcterms:created xsi:type="dcterms:W3CDTF">2020-04-09T12:28:17Z</dcterms:created>
  <dcterms:modified xsi:type="dcterms:W3CDTF">2024-05-28T06:22:38Z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0x010100075D0F1E6C387C49B7B63257B04CB069</vt:lpwstr>
  </property>
  <property fmtid="{D5CDD505-2E9C-101B-9397-08002B2CF9AE}" pid="3" name="_dlc_DocIdItemGuid">
    <vt:lpwstr>830cbd2d-9b7b-4345-a9c8-63d3954871b8</vt:lpwstr>
  </property>
  <property fmtid="{D5CDD505-2E9C-101B-9397-08002B2CF9AE}" pid="4" name="MediaServiceImageTags">
    <vt:lpwstr/>
  </property>
</Properties>
</file>